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30" windowWidth="11850" windowHeight="69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<sst xmlns="http://schemas.openxmlformats.org/spreadsheetml/2006/main" count="105" uniqueCount="41">
  <si>
    <t>Koordinaten 1</t>
  </si>
  <si>
    <t>Breite</t>
  </si>
  <si>
    <t>Länge</t>
  </si>
  <si>
    <t>Grad</t>
  </si>
  <si>
    <t>Min</t>
  </si>
  <si>
    <t>Sek</t>
  </si>
  <si>
    <t>Dezimalwert</t>
  </si>
  <si>
    <t>Eingabe der Daten:</t>
  </si>
  <si>
    <t>automatische Umrechnung:</t>
  </si>
  <si>
    <t>Differenz der</t>
  </si>
  <si>
    <t>Dezimalwerte</t>
  </si>
  <si>
    <t>Koordinaten 2</t>
  </si>
  <si>
    <t>cos UL</t>
  </si>
  <si>
    <t>sin B1</t>
  </si>
  <si>
    <t>sin B2</t>
  </si>
  <si>
    <t>cos B1</t>
  </si>
  <si>
    <t>cos B2</t>
  </si>
  <si>
    <t>M    =     arc cos (sin B1*sin B2  + cos B1*cos B2 * cos UL )</t>
  </si>
  <si>
    <t xml:space="preserve">M   =    </t>
  </si>
  <si>
    <t>Hilfsreihe</t>
  </si>
  <si>
    <t>Sek,xx</t>
  </si>
  <si>
    <t>Min,xx</t>
  </si>
  <si>
    <t>oder</t>
  </si>
  <si>
    <t>Grad,xx</t>
  </si>
  <si>
    <t>Entfernung zwischen den Pkt</t>
  </si>
  <si>
    <t>Bitte nur eine Art der Eingabe auswählen.... 
Ich komme doch sonst ganz durcheinnander ;-)</t>
  </si>
  <si>
    <t>°</t>
  </si>
  <si>
    <t>min</t>
  </si>
  <si>
    <t>sek</t>
  </si>
  <si>
    <t>sum</t>
  </si>
  <si>
    <t>Fehler</t>
  </si>
  <si>
    <t>Zellen bitte mit ENTF/DEL leeren!!!</t>
  </si>
  <si>
    <t>Breite/Transf.</t>
  </si>
  <si>
    <t>Transf.</t>
  </si>
  <si>
    <t>Tabelle erstellt von Dirk (addi) &amp; Charly (karomue), letzte Korr. 8.9.2003 21:20</t>
  </si>
  <si>
    <t>http://www.physik-lexikon.de/chronik.php</t>
  </si>
  <si>
    <t>Entfernung/° korrigiert (mittlerer Umfang 40030 km) 27.8.2004 Charly nach:</t>
  </si>
  <si>
    <t>Entf =M  * 111,1944 km</t>
  </si>
  <si>
    <t>das wird unten,</t>
  </si>
  <si>
    <t>umgerechnet!</t>
  </si>
  <si>
    <t>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</si>
</sst>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\ 0.000000000\ &quot;km&quot;"/>
    <numFmt numFmtId="165" formatCode="#,##0.0000\ &quot;m&quot;"/>
    <numFmt numFmtId="166" formatCode="#,##0.00000\ &quot;m&quot;"/>
    <numFmt numFmtId="167" formatCode="#,##0.00000\ &quot; km&quot;"/>
    <numFmt numFmtId="168" formatCode="#,##0.00000\ &quot; m&quot;"/>
    <numFmt numFmtId="169" formatCode="#,##0.00000\ &quot;km&quot;"/>
    <numFmt numFmtId="170" formatCode="#,##0.00000\ &quot;  m&quot;"/>
    <numFmt numFmtId="171" formatCode="#,##0.000000\ &quot;  m&quot;"/>
    <numFmt numFmtId="172" formatCode="#,##0.0000\ &quot;  m&quot;"/>
    <numFmt numFmtId="173" formatCode="#,##0.000\ &quot;  m&quot;"/>
    <numFmt numFmtId="174" formatCode="#,##0.00\ &quot;  m&quot;"/>
    <numFmt numFmtId="175" formatCode="0.00000"/>
    <numFmt numFmtId="176" formatCode="0.0000"/>
    <numFmt numFmtId="177" formatCode="0.000"/>
    <numFmt numFmtId="178" formatCode="0.000000"/>
    <numFmt numFmtId="179" formatCode="#,##0.0"/>
    <numFmt numFmtId="180" formatCode="#,##0.000"/>
    <numFmt numFmtId="181" formatCode="#,##0.0000"/>
    <numFmt numFmtId="182" formatCode="#,##0.00000"/>
    <numFmt numFmtId="183" formatCode="#,##0.000000"/>
  </numFmts>
  <fonts count="13">
    <font>
      <sz val="10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i/>
      <sz val="9"/>
      <color indexed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9"/>
      <name val="Arial"/>
      <family val="2"/>
    </font>
    <font>
      <b/>
      <sz val="9"/>
      <color indexed="43"/>
      <name val="Arial"/>
      <family val="2"/>
    </font>
    <font>
      <sz val="9"/>
      <color indexed="43"/>
      <name val="Arial"/>
      <family val="2"/>
    </font>
    <font>
      <b/>
      <sz val="9"/>
      <color indexed="1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3" fillId="3" borderId="5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6" borderId="4" xfId="0" applyFont="1" applyFill="1" applyBorder="1" applyAlignment="1">
      <alignment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176" fontId="2" fillId="2" borderId="0" xfId="0" applyNumberFormat="1" applyFont="1" applyFill="1" applyAlignment="1">
      <alignment/>
    </xf>
    <xf numFmtId="0" fontId="12" fillId="7" borderId="0" xfId="0" applyFont="1" applyFill="1" applyAlignment="1">
      <alignment horizontal="right"/>
    </xf>
    <xf numFmtId="0" fontId="12" fillId="7" borderId="0" xfId="0" applyFont="1" applyFill="1" applyBorder="1" applyAlignment="1">
      <alignment horizontal="center"/>
    </xf>
    <xf numFmtId="0" fontId="12" fillId="7" borderId="0" xfId="0" applyFont="1" applyFill="1" applyBorder="1" applyAlignment="1" quotePrefix="1">
      <alignment horizontal="center"/>
    </xf>
    <xf numFmtId="0" fontId="6" fillId="6" borderId="9" xfId="0" applyFont="1" applyFill="1" applyBorder="1" applyAlignment="1" applyProtection="1">
      <alignment horizontal="center"/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183" fontId="6" fillId="6" borderId="10" xfId="0" applyNumberFormat="1" applyFont="1" applyFill="1" applyBorder="1" applyAlignment="1" applyProtection="1">
      <alignment horizontal="center"/>
      <protection locked="0"/>
    </xf>
    <xf numFmtId="0" fontId="3" fillId="8" borderId="6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169" fontId="3" fillId="8" borderId="7" xfId="0" applyNumberFormat="1" applyFont="1" applyFill="1" applyBorder="1" applyAlignment="1">
      <alignment horizontal="right"/>
    </xf>
    <xf numFmtId="169" fontId="2" fillId="8" borderId="16" xfId="0" applyNumberFormat="1" applyFont="1" applyFill="1" applyBorder="1" applyAlignment="1">
      <alignment horizontal="right"/>
    </xf>
    <xf numFmtId="174" fontId="3" fillId="8" borderId="7" xfId="0" applyNumberFormat="1" applyFont="1" applyFill="1" applyBorder="1" applyAlignment="1">
      <alignment horizontal="right"/>
    </xf>
    <xf numFmtId="174" fontId="2" fillId="8" borderId="16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5" borderId="2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2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3.140625" style="4" customWidth="1"/>
    <col min="2" max="2" width="12.140625" style="4" customWidth="1"/>
    <col min="3" max="5" width="7.00390625" style="3" customWidth="1"/>
    <col min="6" max="6" width="6.28125" style="4" customWidth="1"/>
    <col min="7" max="7" width="11.8515625" style="4" customWidth="1"/>
    <col min="8" max="8" width="8.7109375" style="4" customWidth="1"/>
    <col min="9" max="9" width="8.57421875" style="4" customWidth="1"/>
    <col min="10" max="10" width="6.421875" style="4" customWidth="1"/>
    <col min="11" max="11" width="11.8515625" style="9" customWidth="1"/>
    <col min="12" max="12" width="17.28125" style="9" customWidth="1"/>
    <col min="13" max="13" width="14.140625" style="7" customWidth="1"/>
    <col min="14" max="21" width="11.421875" style="4" customWidth="1"/>
    <col min="22" max="131" width="11.421875" style="3" customWidth="1"/>
    <col min="132" max="16384" width="11.421875" style="4" customWidth="1"/>
  </cols>
  <sheetData>
    <row r="1" spans="2:12" ht="21" customHeight="1">
      <c r="B1" s="1" t="s">
        <v>31</v>
      </c>
      <c r="C1" s="2"/>
      <c r="D1" s="2"/>
      <c r="G1" s="5" t="s">
        <v>7</v>
      </c>
      <c r="K1" s="6"/>
      <c r="L1" s="6"/>
    </row>
    <row r="2" spans="6:32" ht="12.75" thickBot="1">
      <c r="F2" s="8" t="s">
        <v>22</v>
      </c>
      <c r="G2" s="5"/>
      <c r="H2" s="5"/>
      <c r="I2" s="5"/>
      <c r="J2" s="8" t="s">
        <v>22</v>
      </c>
      <c r="M2" s="4"/>
      <c r="O2" s="6"/>
      <c r="P2" s="9" t="s">
        <v>19</v>
      </c>
      <c r="Q2" s="9"/>
      <c r="R2" s="42"/>
      <c r="S2" s="9"/>
      <c r="T2" s="9"/>
      <c r="U2" s="9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2:32" ht="12.75" thickBot="1">
      <c r="B3" s="10" t="s">
        <v>0</v>
      </c>
      <c r="C3" s="11" t="s">
        <v>3</v>
      </c>
      <c r="D3" s="11" t="s">
        <v>4</v>
      </c>
      <c r="E3" s="12" t="s">
        <v>20</v>
      </c>
      <c r="G3" s="10" t="s">
        <v>0</v>
      </c>
      <c r="H3" s="11" t="s">
        <v>3</v>
      </c>
      <c r="I3" s="12" t="s">
        <v>21</v>
      </c>
      <c r="J3" s="13"/>
      <c r="K3" s="10" t="s">
        <v>0</v>
      </c>
      <c r="L3" s="12" t="s">
        <v>23</v>
      </c>
      <c r="M3" s="13"/>
      <c r="O3" s="6"/>
      <c r="P3" s="9" t="s">
        <v>12</v>
      </c>
      <c r="Q3" s="9">
        <f>COS(RADIANS(C13))</f>
        <v>1</v>
      </c>
      <c r="R3" s="42"/>
      <c r="S3" s="9"/>
      <c r="T3" s="9"/>
      <c r="U3" s="9"/>
      <c r="V3" s="44" t="s">
        <v>26</v>
      </c>
      <c r="W3" s="45" t="s">
        <v>27</v>
      </c>
      <c r="X3" s="45" t="s">
        <v>28</v>
      </c>
      <c r="Y3" s="46" t="s">
        <v>29</v>
      </c>
      <c r="Z3" s="43"/>
      <c r="AA3" s="44" t="s">
        <v>26</v>
      </c>
      <c r="AB3" s="45" t="s">
        <v>27</v>
      </c>
      <c r="AC3" s="46" t="s">
        <v>29</v>
      </c>
      <c r="AD3" s="43"/>
      <c r="AE3" s="43"/>
      <c r="AF3" s="43"/>
    </row>
    <row r="4" spans="2:32" ht="12">
      <c r="B4" s="14" t="s">
        <v>32</v>
      </c>
      <c r="C4" s="67"/>
      <c r="D4" s="67"/>
      <c r="E4" s="68"/>
      <c r="G4" s="14" t="s">
        <v>1</v>
      </c>
      <c r="H4" s="67">
        <v>54</v>
      </c>
      <c r="I4" s="68">
        <v>43.76</v>
      </c>
      <c r="J4" s="15"/>
      <c r="K4" s="14" t="s">
        <v>1</v>
      </c>
      <c r="L4" s="69"/>
      <c r="M4" s="65" t="s">
        <v>38</v>
      </c>
      <c r="N4" s="16"/>
      <c r="O4" s="6"/>
      <c r="P4" s="9" t="s">
        <v>13</v>
      </c>
      <c r="Q4" s="9">
        <f>SIN(RADIANS(C17))</f>
        <v>0.8164333249756383</v>
      </c>
      <c r="R4" s="42"/>
      <c r="S4" s="9"/>
      <c r="T4" s="9"/>
      <c r="U4" s="9"/>
      <c r="V4" s="47">
        <f aca="true" t="shared" si="0" ref="V4:X5">IF(C4&gt;0,1,0)</f>
        <v>0</v>
      </c>
      <c r="W4" s="48">
        <f t="shared" si="0"/>
        <v>0</v>
      </c>
      <c r="X4" s="48">
        <f t="shared" si="0"/>
        <v>0</v>
      </c>
      <c r="Y4" s="49">
        <f>SUM(V4:X4)</f>
        <v>0</v>
      </c>
      <c r="Z4" s="43">
        <f>IF(Y4&gt;0,1,0)</f>
        <v>0</v>
      </c>
      <c r="AA4" s="47">
        <f>IF(H4&gt;0,1,0)</f>
        <v>1</v>
      </c>
      <c r="AB4" s="48">
        <f>IF(I4&gt;0,1,0)</f>
        <v>1</v>
      </c>
      <c r="AC4" s="49">
        <f>SUM(AA4:AB4)</f>
        <v>2</v>
      </c>
      <c r="AD4" s="43">
        <f>IF(AC4&gt;0,1,0)</f>
        <v>1</v>
      </c>
      <c r="AE4" s="50">
        <f>IF(L4&gt;0,1,0)</f>
        <v>0</v>
      </c>
      <c r="AF4" s="43">
        <f>SUM(Z4,AD4,AE4)</f>
        <v>1</v>
      </c>
    </row>
    <row r="5" spans="2:32" ht="12.75" thickBot="1">
      <c r="B5" s="17" t="s">
        <v>2</v>
      </c>
      <c r="C5" s="40"/>
      <c r="D5" s="40"/>
      <c r="E5" s="41"/>
      <c r="G5" s="17" t="s">
        <v>2</v>
      </c>
      <c r="H5" s="40"/>
      <c r="I5" s="41"/>
      <c r="J5" s="15"/>
      <c r="K5" s="17" t="s">
        <v>2</v>
      </c>
      <c r="L5" s="41"/>
      <c r="M5" s="66" t="s">
        <v>40</v>
      </c>
      <c r="N5" s="16"/>
      <c r="O5" s="6"/>
      <c r="P5" s="9" t="s">
        <v>14</v>
      </c>
      <c r="Q5" s="9">
        <f>SIN(RADIANS(H17))</f>
        <v>0.8164350046762306</v>
      </c>
      <c r="R5" s="42"/>
      <c r="S5" s="9"/>
      <c r="T5" s="9"/>
      <c r="U5" s="9"/>
      <c r="V5" s="51">
        <f t="shared" si="0"/>
        <v>0</v>
      </c>
      <c r="W5" s="52">
        <f t="shared" si="0"/>
        <v>0</v>
      </c>
      <c r="X5" s="52">
        <f t="shared" si="0"/>
        <v>0</v>
      </c>
      <c r="Y5" s="53">
        <f>SUM(V5:X5)</f>
        <v>0</v>
      </c>
      <c r="Z5" s="43">
        <f>IF(Y5&gt;0,1,0)</f>
        <v>0</v>
      </c>
      <c r="AA5" s="51">
        <f>IF(H5&gt;0,1,0)</f>
        <v>0</v>
      </c>
      <c r="AB5" s="52">
        <f>IF(I5&gt;0,1,0)</f>
        <v>0</v>
      </c>
      <c r="AC5" s="53">
        <f>SUM(AA5:AB5)</f>
        <v>0</v>
      </c>
      <c r="AD5" s="43">
        <f>IF(AC5&gt;0,1,0)</f>
        <v>0</v>
      </c>
      <c r="AE5" s="54">
        <f>IF(L5&gt;0,1,0)</f>
        <v>0</v>
      </c>
      <c r="AF5" s="43">
        <f>SUM(Z5,AD5,AE5)</f>
        <v>0</v>
      </c>
    </row>
    <row r="6" spans="8:32" ht="12.75" thickBot="1">
      <c r="H6" s="3"/>
      <c r="I6" s="3"/>
      <c r="J6" s="15"/>
      <c r="K6" s="4"/>
      <c r="L6" s="3"/>
      <c r="M6" s="66" t="s">
        <v>40</v>
      </c>
      <c r="N6" s="16"/>
      <c r="O6" s="6"/>
      <c r="P6" s="9" t="s">
        <v>15</v>
      </c>
      <c r="Q6" s="9">
        <f>COS(RADIANS(C17))</f>
        <v>0.577439716220857</v>
      </c>
      <c r="R6" s="42"/>
      <c r="S6" s="9"/>
      <c r="T6" s="9"/>
      <c r="U6" s="9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2:32" ht="12.75" thickBot="1">
      <c r="B7" s="18" t="s">
        <v>11</v>
      </c>
      <c r="C7" s="19" t="s">
        <v>3</v>
      </c>
      <c r="D7" s="19" t="s">
        <v>4</v>
      </c>
      <c r="E7" s="20" t="s">
        <v>5</v>
      </c>
      <c r="G7" s="18" t="s">
        <v>11</v>
      </c>
      <c r="H7" s="19" t="s">
        <v>3</v>
      </c>
      <c r="I7" s="20" t="s">
        <v>4</v>
      </c>
      <c r="J7" s="13"/>
      <c r="K7" s="18" t="s">
        <v>11</v>
      </c>
      <c r="L7" s="20" t="s">
        <v>3</v>
      </c>
      <c r="M7" s="66" t="s">
        <v>40</v>
      </c>
      <c r="N7" s="16"/>
      <c r="O7" s="6"/>
      <c r="P7" s="9" t="s">
        <v>16</v>
      </c>
      <c r="Q7" s="9">
        <f>COS(RADIANS(H17))</f>
        <v>0.57743734131014</v>
      </c>
      <c r="R7" s="42"/>
      <c r="S7" s="9"/>
      <c r="T7" s="9"/>
      <c r="U7" s="9"/>
      <c r="V7" s="44" t="s">
        <v>26</v>
      </c>
      <c r="W7" s="45" t="s">
        <v>27</v>
      </c>
      <c r="X7" s="45" t="s">
        <v>28</v>
      </c>
      <c r="Y7" s="46" t="s">
        <v>29</v>
      </c>
      <c r="Z7" s="43"/>
      <c r="AA7" s="44" t="s">
        <v>26</v>
      </c>
      <c r="AB7" s="45" t="s">
        <v>27</v>
      </c>
      <c r="AC7" s="46" t="s">
        <v>29</v>
      </c>
      <c r="AD7" s="43"/>
      <c r="AE7" s="43"/>
      <c r="AF7" s="43"/>
    </row>
    <row r="8" spans="2:32" ht="12">
      <c r="B8" s="21" t="s">
        <v>1</v>
      </c>
      <c r="C8" s="38"/>
      <c r="D8" s="38"/>
      <c r="E8" s="39"/>
      <c r="G8" s="21" t="s">
        <v>1</v>
      </c>
      <c r="H8" s="38">
        <v>54</v>
      </c>
      <c r="I8" s="39">
        <v>43.77</v>
      </c>
      <c r="J8" s="15"/>
      <c r="K8" s="21" t="s">
        <v>1</v>
      </c>
      <c r="L8" s="39"/>
      <c r="M8" s="66" t="s">
        <v>40</v>
      </c>
      <c r="N8" s="16"/>
      <c r="O8" s="6"/>
      <c r="P8" s="9"/>
      <c r="Q8" s="9"/>
      <c r="R8" s="42"/>
      <c r="S8" s="9"/>
      <c r="T8" s="9"/>
      <c r="U8" s="9"/>
      <c r="V8" s="47">
        <f aca="true" t="shared" si="1" ref="V8:X9">IF(C8&gt;0,1,0)</f>
        <v>0</v>
      </c>
      <c r="W8" s="48">
        <f t="shared" si="1"/>
        <v>0</v>
      </c>
      <c r="X8" s="48">
        <f t="shared" si="1"/>
        <v>0</v>
      </c>
      <c r="Y8" s="49">
        <f>SUM(V8:X8)</f>
        <v>0</v>
      </c>
      <c r="Z8" s="43">
        <f>IF(Y8&gt;0,1,0)</f>
        <v>0</v>
      </c>
      <c r="AA8" s="47">
        <f>IF(H8&gt;0,1,0)</f>
        <v>1</v>
      </c>
      <c r="AB8" s="48">
        <f>IF(I8&gt;0,1,0)</f>
        <v>1</v>
      </c>
      <c r="AC8" s="49">
        <f>SUM(AA8:AB8)</f>
        <v>2</v>
      </c>
      <c r="AD8" s="43">
        <f>IF(AC8&gt;0,1,0)</f>
        <v>1</v>
      </c>
      <c r="AE8" s="50">
        <f>IF(L8&gt;0,1,0)</f>
        <v>0</v>
      </c>
      <c r="AF8" s="43">
        <f>SUM(Z8,AD8,AE8)</f>
        <v>1</v>
      </c>
    </row>
    <row r="9" spans="2:32" ht="12.75" thickBot="1">
      <c r="B9" s="22" t="s">
        <v>2</v>
      </c>
      <c r="C9" s="40"/>
      <c r="D9" s="40"/>
      <c r="E9" s="41"/>
      <c r="G9" s="22" t="s">
        <v>2</v>
      </c>
      <c r="H9" s="40"/>
      <c r="I9" s="41"/>
      <c r="J9" s="15"/>
      <c r="K9" s="22" t="s">
        <v>2</v>
      </c>
      <c r="L9" s="41"/>
      <c r="M9" s="66" t="s">
        <v>40</v>
      </c>
      <c r="N9" s="16"/>
      <c r="O9" s="6"/>
      <c r="P9" s="9"/>
      <c r="Q9" s="9"/>
      <c r="R9" s="42"/>
      <c r="S9" s="9"/>
      <c r="T9" s="9"/>
      <c r="U9" s="9"/>
      <c r="V9" s="51">
        <f t="shared" si="1"/>
        <v>0</v>
      </c>
      <c r="W9" s="52">
        <f t="shared" si="1"/>
        <v>0</v>
      </c>
      <c r="X9" s="52">
        <f t="shared" si="1"/>
        <v>0</v>
      </c>
      <c r="Y9" s="53">
        <f>SUM(V9:X9)</f>
        <v>0</v>
      </c>
      <c r="Z9" s="43">
        <f>IF(Y9&gt;0,1,0)</f>
        <v>0</v>
      </c>
      <c r="AA9" s="51">
        <f>IF(H9&gt;0,1,0)</f>
        <v>0</v>
      </c>
      <c r="AB9" s="52">
        <f>IF(I9&gt;0,1,0)</f>
        <v>0</v>
      </c>
      <c r="AC9" s="53">
        <f>SUM(AA9:AB9)</f>
        <v>0</v>
      </c>
      <c r="AD9" s="43">
        <f>IF(AC9&gt;0,1,0)</f>
        <v>0</v>
      </c>
      <c r="AE9" s="54">
        <f>IF(L9&gt;0,1,0)</f>
        <v>0</v>
      </c>
      <c r="AF9" s="43">
        <f>SUM(Z9,AD9,AE9)</f>
        <v>0</v>
      </c>
    </row>
    <row r="10" spans="11:32" ht="12.75" thickBot="1">
      <c r="K10" s="4"/>
      <c r="L10" s="4"/>
      <c r="M10" s="66" t="s">
        <v>40</v>
      </c>
      <c r="O10" s="6"/>
      <c r="P10" s="9"/>
      <c r="Q10" s="9"/>
      <c r="R10" s="42"/>
      <c r="S10" s="9"/>
      <c r="T10" s="9"/>
      <c r="U10" s="9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2:32" ht="12">
      <c r="B11" s="23" t="s">
        <v>9</v>
      </c>
      <c r="C11" s="88" t="s">
        <v>10</v>
      </c>
      <c r="D11" s="89"/>
      <c r="E11" s="90"/>
      <c r="G11" s="76" t="s">
        <v>25</v>
      </c>
      <c r="H11" s="77"/>
      <c r="I11" s="77"/>
      <c r="J11" s="77"/>
      <c r="K11" s="77"/>
      <c r="L11" s="77"/>
      <c r="M11" s="66" t="s">
        <v>40</v>
      </c>
      <c r="O11" s="6"/>
      <c r="P11" s="9"/>
      <c r="Q11" s="9"/>
      <c r="R11" s="42"/>
      <c r="S11" s="9"/>
      <c r="T11" s="9"/>
      <c r="U11" s="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2:32" ht="12">
      <c r="B12" s="24" t="s">
        <v>1</v>
      </c>
      <c r="C12" s="91">
        <f>IF((C17-H17)&lt;0,(C17-H17)*(-1),(C17-H17))</f>
        <v>0.000166666666665094</v>
      </c>
      <c r="D12" s="91"/>
      <c r="E12" s="92"/>
      <c r="G12" s="77"/>
      <c r="H12" s="77"/>
      <c r="I12" s="77"/>
      <c r="J12" s="77"/>
      <c r="K12" s="77"/>
      <c r="L12" s="77"/>
      <c r="M12" s="66" t="s">
        <v>40</v>
      </c>
      <c r="P12" s="9"/>
      <c r="Q12" s="9"/>
      <c r="R12" s="42"/>
      <c r="S12" s="9"/>
      <c r="T12" s="9"/>
      <c r="U12" s="9"/>
      <c r="V12" s="43"/>
      <c r="W12" s="43"/>
      <c r="X12" s="43"/>
      <c r="Y12" s="43">
        <f>IF(AF4&gt;1,1,0)</f>
        <v>0</v>
      </c>
      <c r="Z12" s="43"/>
      <c r="AA12" s="43"/>
      <c r="AB12" s="43"/>
      <c r="AC12" s="43"/>
      <c r="AD12" s="43"/>
      <c r="AE12" s="43"/>
      <c r="AF12" s="43"/>
    </row>
    <row r="13" spans="2:32" ht="12.75" thickBot="1">
      <c r="B13" s="25" t="s">
        <v>2</v>
      </c>
      <c r="C13" s="93">
        <f>IF((C18-H18)&lt;0,(C18-H18)*(-1),(C18-H18))</f>
        <v>0</v>
      </c>
      <c r="D13" s="93"/>
      <c r="E13" s="94"/>
      <c r="G13" s="77"/>
      <c r="H13" s="77"/>
      <c r="I13" s="77"/>
      <c r="J13" s="77"/>
      <c r="K13" s="77"/>
      <c r="L13" s="77"/>
      <c r="M13" s="66" t="s">
        <v>40</v>
      </c>
      <c r="P13" s="9"/>
      <c r="Q13" s="9"/>
      <c r="R13" s="42"/>
      <c r="S13" s="9"/>
      <c r="T13" s="9"/>
      <c r="U13" s="9"/>
      <c r="V13" s="43"/>
      <c r="W13" s="43"/>
      <c r="X13" s="43"/>
      <c r="Y13" s="43">
        <f>IF(AF5&gt;1,1,0)</f>
        <v>0</v>
      </c>
      <c r="Z13" s="43"/>
      <c r="AA13" s="43"/>
      <c r="AB13" s="43"/>
      <c r="AC13" s="43"/>
      <c r="AD13" s="43"/>
      <c r="AE13" s="43"/>
      <c r="AF13" s="43"/>
    </row>
    <row r="14" spans="13:32" ht="12">
      <c r="M14" s="66" t="s">
        <v>40</v>
      </c>
      <c r="P14" s="9"/>
      <c r="Q14" s="9"/>
      <c r="R14" s="9"/>
      <c r="S14" s="9"/>
      <c r="T14" s="9"/>
      <c r="U14" s="9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3:32" ht="12.75" thickBot="1">
      <c r="C15" s="4"/>
      <c r="D15" s="5" t="s">
        <v>8</v>
      </c>
      <c r="K15" s="26" t="s">
        <v>37</v>
      </c>
      <c r="L15" s="3"/>
      <c r="M15" s="66" t="s">
        <v>40</v>
      </c>
      <c r="P15" s="9"/>
      <c r="Q15" s="9"/>
      <c r="R15" s="9"/>
      <c r="S15" s="9"/>
      <c r="T15" s="9"/>
      <c r="U15" s="9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2:32" ht="12">
      <c r="B16" s="10" t="s">
        <v>6</v>
      </c>
      <c r="C16" s="84" t="s">
        <v>0</v>
      </c>
      <c r="D16" s="85"/>
      <c r="E16" s="8"/>
      <c r="G16" s="27"/>
      <c r="H16" s="78" t="s">
        <v>11</v>
      </c>
      <c r="I16" s="79"/>
      <c r="K16" s="70" t="s">
        <v>24</v>
      </c>
      <c r="L16" s="71"/>
      <c r="M16" s="66" t="s">
        <v>40</v>
      </c>
      <c r="P16" s="9"/>
      <c r="Q16" s="9"/>
      <c r="R16" s="9"/>
      <c r="S16" s="9"/>
      <c r="T16" s="9"/>
      <c r="U16" s="9"/>
      <c r="V16" s="43"/>
      <c r="W16" s="43"/>
      <c r="X16" s="43"/>
      <c r="Y16" s="43">
        <f>IF(AF8&gt;1,1,0)</f>
        <v>0</v>
      </c>
      <c r="Z16" s="43"/>
      <c r="AA16" s="43"/>
      <c r="AB16" s="43"/>
      <c r="AC16" s="43"/>
      <c r="AD16" s="43"/>
      <c r="AE16" s="43"/>
      <c r="AF16" s="43"/>
    </row>
    <row r="17" spans="2:32" ht="12">
      <c r="B17" s="14" t="s">
        <v>1</v>
      </c>
      <c r="C17" s="95">
        <f>IF(C4+D4+E4,((E4/60+D4)/60+C4),IF(H4+I4,(I4/60+H4),L4))</f>
        <v>54.72933333333334</v>
      </c>
      <c r="D17" s="96"/>
      <c r="G17" s="28" t="s">
        <v>1</v>
      </c>
      <c r="H17" s="80">
        <f>IF(C8+D8+E8,((E8/60+D8)/60+C8),IF(H8+I8,(I8/60+H8),L8))</f>
        <v>54.7295</v>
      </c>
      <c r="I17" s="81"/>
      <c r="K17" s="72">
        <f>L23*40030/360</f>
        <v>0.01853249590087433</v>
      </c>
      <c r="L17" s="73"/>
      <c r="M17" s="66" t="s">
        <v>40</v>
      </c>
      <c r="P17" s="9"/>
      <c r="Q17" s="9"/>
      <c r="R17" s="9"/>
      <c r="S17" s="9"/>
      <c r="T17" s="9"/>
      <c r="U17" s="9"/>
      <c r="V17" s="43"/>
      <c r="W17" s="43"/>
      <c r="X17" s="43"/>
      <c r="Y17" s="43">
        <f>IF(AF9&gt;1,1,0)</f>
        <v>0</v>
      </c>
      <c r="Z17" s="43"/>
      <c r="AA17" s="43"/>
      <c r="AB17" s="43"/>
      <c r="AC17" s="43"/>
      <c r="AD17" s="43"/>
      <c r="AE17" s="43"/>
      <c r="AF17" s="43"/>
    </row>
    <row r="18" spans="2:32" ht="12.75" thickBot="1">
      <c r="B18" s="17" t="s">
        <v>2</v>
      </c>
      <c r="C18" s="86">
        <f>IF(C5+D5+E5,((E5/60+D5)/60+C5),IF(H5+I5,(I5/60+H5),L5))</f>
        <v>0</v>
      </c>
      <c r="D18" s="87"/>
      <c r="G18" s="29" t="s">
        <v>2</v>
      </c>
      <c r="H18" s="82">
        <f>IF(C9+D9+E9,((E9/60+D9)/60+C9),IF(H9+I9,(I9/60+H9),L9))</f>
        <v>0</v>
      </c>
      <c r="I18" s="83"/>
      <c r="K18" s="74">
        <f>L23*40030/360*1000</f>
        <v>18.53249590087433</v>
      </c>
      <c r="L18" s="75"/>
      <c r="M18" s="66" t="s">
        <v>40</v>
      </c>
      <c r="P18" s="9"/>
      <c r="Q18" s="9"/>
      <c r="R18" s="9"/>
      <c r="S18" s="9"/>
      <c r="T18" s="9"/>
      <c r="U18" s="9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2:32" ht="12.75" thickBot="1">
      <c r="B19" s="30"/>
      <c r="C19" s="31"/>
      <c r="D19" s="31"/>
      <c r="F19" s="30"/>
      <c r="G19" s="31"/>
      <c r="H19" s="31"/>
      <c r="I19" s="32"/>
      <c r="J19" s="32"/>
      <c r="K19" s="33"/>
      <c r="L19" s="34"/>
      <c r="M19" s="66" t="s">
        <v>40</v>
      </c>
      <c r="P19" s="9"/>
      <c r="Q19" s="9"/>
      <c r="R19" s="9"/>
      <c r="S19" s="9"/>
      <c r="T19" s="9"/>
      <c r="U19" s="9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2:32" ht="12">
      <c r="B20" s="55" t="s">
        <v>0</v>
      </c>
      <c r="C20" s="56" t="s">
        <v>3</v>
      </c>
      <c r="D20" s="56" t="s">
        <v>4</v>
      </c>
      <c r="E20" s="57" t="s">
        <v>20</v>
      </c>
      <c r="F20" s="58"/>
      <c r="G20" s="55" t="s">
        <v>0</v>
      </c>
      <c r="H20" s="56" t="s">
        <v>3</v>
      </c>
      <c r="I20" s="57" t="s">
        <v>21</v>
      </c>
      <c r="J20" s="59"/>
      <c r="K20" s="55" t="s">
        <v>0</v>
      </c>
      <c r="L20" s="57" t="s">
        <v>23</v>
      </c>
      <c r="M20" s="66" t="s">
        <v>40</v>
      </c>
      <c r="P20" s="9"/>
      <c r="Q20" s="9"/>
      <c r="R20" s="9"/>
      <c r="S20" s="9"/>
      <c r="T20" s="9"/>
      <c r="U20" s="9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2:32" ht="12">
      <c r="B21" s="60" t="s">
        <v>33</v>
      </c>
      <c r="C21" s="61">
        <f>INT(C17)</f>
        <v>54</v>
      </c>
      <c r="D21" s="61">
        <f>INT((C17-INT(C17))*60)</f>
        <v>43</v>
      </c>
      <c r="E21" s="62">
        <f>(I21-INT(I21))*60</f>
        <v>45.60000000001139</v>
      </c>
      <c r="F21" s="58"/>
      <c r="G21" s="60" t="s">
        <v>33</v>
      </c>
      <c r="H21" s="61">
        <f>INT(C17)</f>
        <v>54</v>
      </c>
      <c r="I21" s="62">
        <f>(C17-INT(C17))*60</f>
        <v>43.76000000000019</v>
      </c>
      <c r="J21" s="59"/>
      <c r="K21" s="60" t="s">
        <v>33</v>
      </c>
      <c r="L21" s="62">
        <f>C17</f>
        <v>54.72933333333334</v>
      </c>
      <c r="M21" s="64" t="s">
        <v>39</v>
      </c>
      <c r="P21" s="9"/>
      <c r="Q21" s="9"/>
      <c r="R21" s="9"/>
      <c r="S21" s="9"/>
      <c r="T21" s="9"/>
      <c r="U21" s="9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1:32" ht="12">
      <c r="K22" s="35"/>
      <c r="P22" s="9"/>
      <c r="Q22" s="9"/>
      <c r="R22" s="9"/>
      <c r="S22" s="9"/>
      <c r="T22" s="9"/>
      <c r="U22" s="9"/>
      <c r="V22" s="43"/>
      <c r="W22" s="43"/>
      <c r="X22" s="43" t="s">
        <v>30</v>
      </c>
      <c r="Y22" s="43">
        <f>SUM(Y12:Y17)</f>
        <v>0</v>
      </c>
      <c r="Z22" s="43"/>
      <c r="AA22" s="43"/>
      <c r="AB22" s="43"/>
      <c r="AC22" s="43"/>
      <c r="AD22" s="43"/>
      <c r="AE22" s="43"/>
      <c r="AF22" s="43"/>
    </row>
    <row r="23" spans="3:32" ht="12">
      <c r="C23" s="26" t="s">
        <v>17</v>
      </c>
      <c r="K23" s="3" t="s">
        <v>18</v>
      </c>
      <c r="L23" s="3">
        <f>ACOS((Q4*Q5)+(Q6*Q7*Q3))*180/PI()</f>
        <v>0.00016666746251098574</v>
      </c>
      <c r="P23" s="9"/>
      <c r="Q23" s="9"/>
      <c r="R23" s="9"/>
      <c r="S23" s="9"/>
      <c r="T23" s="9"/>
      <c r="U23" s="9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ht="12">
      <c r="C24" s="26"/>
    </row>
    <row r="25" spans="2:6" ht="12">
      <c r="B25" s="36" t="s">
        <v>34</v>
      </c>
      <c r="C25" s="37"/>
      <c r="D25" s="37"/>
      <c r="E25" s="37"/>
      <c r="F25" s="16"/>
    </row>
    <row r="26" ht="12">
      <c r="B26" s="5" t="s">
        <v>36</v>
      </c>
    </row>
    <row r="27" ht="12">
      <c r="B27" s="5" t="s">
        <v>35</v>
      </c>
    </row>
    <row r="29" ht="12">
      <c r="H29" s="63"/>
    </row>
    <row r="31" spans="7:16" ht="12"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7:16" ht="12"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mergeCells count="13">
    <mergeCell ref="C16:D16"/>
    <mergeCell ref="C18:D18"/>
    <mergeCell ref="C11:E11"/>
    <mergeCell ref="C12:E12"/>
    <mergeCell ref="C13:E13"/>
    <mergeCell ref="C17:D17"/>
    <mergeCell ref="K16:L16"/>
    <mergeCell ref="K17:L17"/>
    <mergeCell ref="K18:L18"/>
    <mergeCell ref="G11:L13"/>
    <mergeCell ref="H16:I16"/>
    <mergeCell ref="H17:I17"/>
    <mergeCell ref="H18:I18"/>
  </mergeCells>
  <conditionalFormatting sqref="G11:L13">
    <cfRule type="expression" priority="1" dxfId="0" stopIfTrue="1">
      <formula>$Y$22&gt;0</formula>
    </cfRule>
  </conditionalFormatting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GPS-Koordinaten Umrechnung und Streckenbestimmung</dc:title>
  <dc:subject>GPS-Koordinaten Umrechnung und Streckenbestimmung</dc:subject>
  <dc:creator>Addi</dc:creator>
  <cp:keywords/>
  <dc:description>Umrechnung</dc:description>
  <cp:lastModifiedBy>Charly</cp:lastModifiedBy>
  <dcterms:created xsi:type="dcterms:W3CDTF">2003-09-07T09:51:28Z</dcterms:created>
  <dcterms:modified xsi:type="dcterms:W3CDTF">2010-04-21T11:12:19Z</dcterms:modified>
  <cp:category>GPS-Tool</cp:category>
  <cp:version/>
  <cp:contentType/>
  <cp:contentStatus/>
</cp:coreProperties>
</file>